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zweMaswanganye\Downloads\"/>
    </mc:Choice>
  </mc:AlternateContent>
  <xr:revisionPtr revIDLastSave="0" documentId="8_{F50151CD-E6A9-4E92-9ED3-D7771CB1EE6F}" xr6:coauthVersionLast="47" xr6:coauthVersionMax="47" xr10:uidLastSave="{00000000-0000-0000-0000-000000000000}"/>
  <bookViews>
    <workbookView xWindow="-120" yWindow="-120" windowWidth="20730" windowHeight="11040" activeTab="1" xr2:uid="{AF159FE2-FC09-4FE9-97FE-AB76B49EF9F1}"/>
  </bookViews>
  <sheets>
    <sheet name="ETI Calculator" sheetId="1" r:id="rId1"/>
    <sheet name="SEZ ETI Calculat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2" l="1"/>
  <c r="L29" i="2"/>
  <c r="L28" i="2"/>
  <c r="B50" i="1"/>
  <c r="L22" i="1"/>
  <c r="L34" i="1"/>
  <c r="L33" i="1"/>
  <c r="L32" i="1"/>
  <c r="E29" i="1"/>
  <c r="B51" i="2" l="1"/>
  <c r="E50" i="2"/>
  <c r="E51" i="2" s="1"/>
  <c r="E56" i="2" s="1"/>
  <c r="B50" i="2"/>
  <c r="B48" i="2"/>
  <c r="H35" i="2"/>
  <c r="I37" i="2" s="1"/>
  <c r="L31" i="2"/>
  <c r="L26" i="2"/>
  <c r="L21" i="2"/>
  <c r="L20" i="2"/>
  <c r="L19" i="2"/>
  <c r="L18" i="2"/>
  <c r="L17" i="2"/>
  <c r="L16" i="2"/>
  <c r="L35" i="1"/>
  <c r="L30" i="1"/>
  <c r="L29" i="1"/>
  <c r="L28" i="1"/>
  <c r="L21" i="1"/>
  <c r="L20" i="1"/>
  <c r="L19" i="1"/>
  <c r="L18" i="1"/>
  <c r="L17" i="1"/>
  <c r="L16" i="1"/>
  <c r="E52" i="1"/>
  <c r="E53" i="1" s="1"/>
  <c r="E58" i="1" s="1"/>
  <c r="B53" i="1"/>
  <c r="B52" i="1"/>
  <c r="H39" i="1"/>
  <c r="G63" i="2" l="1"/>
  <c r="E61" i="2"/>
  <c r="F61" i="2"/>
  <c r="F63" i="2"/>
  <c r="D61" i="2"/>
  <c r="E63" i="2"/>
  <c r="D62" i="2"/>
  <c r="D63" i="2"/>
  <c r="F62" i="2"/>
  <c r="G61" i="2"/>
  <c r="I35" i="2"/>
  <c r="I36" i="2"/>
  <c r="G65" i="1"/>
  <c r="I39" i="1"/>
  <c r="I41" i="1"/>
  <c r="I40" i="1"/>
  <c r="D65" i="1" l="1"/>
  <c r="D64" i="1"/>
  <c r="D63" i="1"/>
  <c r="F65" i="1"/>
  <c r="F64" i="1"/>
  <c r="E63" i="1"/>
  <c r="E65" i="1"/>
  <c r="G63" i="1"/>
  <c r="F63" i="1"/>
</calcChain>
</file>

<file path=xl/sharedStrings.xml><?xml version="1.0" encoding="utf-8"?>
<sst xmlns="http://schemas.openxmlformats.org/spreadsheetml/2006/main" count="145" uniqueCount="68">
  <si>
    <t>EMPLOYEE DETAILS:</t>
  </si>
  <si>
    <t>ETI TAX YEAR 2022/2023</t>
  </si>
  <si>
    <t>Pay period:</t>
  </si>
  <si>
    <t>Valid RSA ID number, asylum seeker permit or refugees ID :</t>
  </si>
  <si>
    <t>Is the Employer operating inside a valid SEZ?</t>
  </si>
  <si>
    <t>PAYSLIP DETAILS:</t>
  </si>
  <si>
    <t>Subject to a Wage regulating measure or National minimum wage?</t>
  </si>
  <si>
    <t>CALCULATION DETAILS:</t>
  </si>
  <si>
    <t>ETI Actual Wage per Hour:</t>
  </si>
  <si>
    <t>ETI CLAIMABLE FOR THE MONTH:</t>
  </si>
  <si>
    <t>QUALIFYING EMPLOYER:</t>
  </si>
  <si>
    <t>QUALIFYING EMPLOYEE:</t>
  </si>
  <si>
    <t>Age:</t>
  </si>
  <si>
    <t>1st 12 Months</t>
  </si>
  <si>
    <t>Is this employee in the 1st of 2nd year of employment?</t>
  </si>
  <si>
    <t>Enter the employees monthly renumeration:</t>
  </si>
  <si>
    <t>QUALIFYING EMPLOYEE CLAIM AMOUNT:</t>
  </si>
  <si>
    <t>Does this employee work for 160 hours or more per month?</t>
  </si>
  <si>
    <t>2nd 12 Months</t>
  </si>
  <si>
    <t>No</t>
  </si>
  <si>
    <t>BUSA ETI Calculator</t>
  </si>
  <si>
    <t>R0 - R1999,99</t>
  </si>
  <si>
    <t>R2000 - R4499,99</t>
  </si>
  <si>
    <t>R5000 - R6499,99</t>
  </si>
  <si>
    <t>Do you comply with PAYE?</t>
  </si>
  <si>
    <t>Are you in good standing with SARS?</t>
  </si>
  <si>
    <t>Do you comply with South African Labour Laws?</t>
  </si>
  <si>
    <t>Do you comply with Minumum Wage provisions?</t>
  </si>
  <si>
    <t>Do you comply with UIF, SDL and COIDA provisons?</t>
  </si>
  <si>
    <t>EMPLOYER QUALIFYING CRITERIA:</t>
  </si>
  <si>
    <t>Have you displaced older employees to employ ETI eligible employees?</t>
  </si>
  <si>
    <t>Complies with PAYE:</t>
  </si>
  <si>
    <t>In good standing with SARS:</t>
  </si>
  <si>
    <t>Complies with South African Labour Laws:</t>
  </si>
  <si>
    <t>Complies with Minimum Wage provisions:</t>
  </si>
  <si>
    <t>Complies with UIF, SDL and COIDA provisions:</t>
  </si>
  <si>
    <t>No employees displaced for ETI eligible employees:</t>
  </si>
  <si>
    <t>Year of Birth:</t>
  </si>
  <si>
    <t>Is this Employee connected to the Employer?</t>
  </si>
  <si>
    <t>Is this employee a full-time student?</t>
  </si>
  <si>
    <t>Is this employee a full-time domestic worker?</t>
  </si>
  <si>
    <t>Valid RSA ID Number, Asylumm Seeker Permit or Refugees ID:</t>
  </si>
  <si>
    <t>Not connected to the employer:</t>
  </si>
  <si>
    <t>Not a full-time student:</t>
  </si>
  <si>
    <t>Not a full-time domestic worker:</t>
  </si>
  <si>
    <t>Started after 1 October 2013:</t>
  </si>
  <si>
    <t>Did this employee start after 1 October 2013?</t>
  </si>
  <si>
    <t>Period of Employment:</t>
  </si>
  <si>
    <t>ETI Formula:</t>
  </si>
  <si>
    <t>Monthly Wage:</t>
  </si>
  <si>
    <t>R0 = R1999,99</t>
  </si>
  <si>
    <t>R2000 = R4499,99</t>
  </si>
  <si>
    <t>R4500 = R6499,99</t>
  </si>
  <si>
    <t>ETI Amount</t>
  </si>
  <si>
    <t>Do you comply with Minimum Wage provisions?</t>
  </si>
  <si>
    <t>Do you comply with UIF, SDL and COIDA provisions?</t>
  </si>
  <si>
    <t>Valid RSA ID Number, Asylum Seeker Permit or Refugees ID:</t>
  </si>
  <si>
    <t xml:space="preserve">The Employment Tax Incentive (ETI) is a government initiative aimed at encouraging employers to hire young, less experienced workers by providing them with a tax incentive which helps reduce the cost of employment and makes it more financially viable. </t>
  </si>
  <si>
    <t>ETI TAX YEAR:</t>
  </si>
  <si>
    <t>Year (yyyy):</t>
  </si>
  <si>
    <t>Yes</t>
  </si>
  <si>
    <t>Enter the employees monthly renumeration (excluding overtime):</t>
  </si>
  <si>
    <t>ETI Monthly Wage Scale of Application:</t>
  </si>
  <si>
    <t>Is this Employee connected (your spouse or anybody related to you or your spouse by blood in the third degree and any spouse of these persons) to the Employer?</t>
  </si>
  <si>
    <t>ETI "grossed up wage" per month, to be used in determining the ETI scale (160 hours):</t>
  </si>
  <si>
    <t>ETI GROSSED-UP WAGE SCALE FOR QUALIFYING EMPLOYEE MONTHLY CLAIM AMOUNT:</t>
  </si>
  <si>
    <t>Which SEZ are you in?</t>
  </si>
  <si>
    <t>Dube Trade Port SEZ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</si>
</sst>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9" xfId="0" applyBorder="1"/>
    <xf numFmtId="0" fontId="0" fillId="4" borderId="1" xfId="0" applyFill="1" applyBorder="1" applyAlignment="1">
      <alignment horizontal="center" wrapText="1"/>
    </xf>
    <xf numFmtId="6" fontId="0" fillId="5" borderId="1" xfId="0" applyNumberFormat="1" applyFill="1" applyBorder="1" applyAlignment="1">
      <alignment horizontal="center" wrapText="1"/>
    </xf>
    <xf numFmtId="0" fontId="0" fillId="0" borderId="13" xfId="0" applyBorder="1" applyAlignment="1">
      <alignment horizontal="right"/>
    </xf>
    <xf numFmtId="0" fontId="3" fillId="7" borderId="5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5" fillId="0" borderId="8" xfId="1" quotePrefix="1" applyBorder="1" applyAlignment="1">
      <alignment horizontal="center"/>
    </xf>
    <xf numFmtId="0" fontId="5" fillId="0" borderId="8" xfId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14" fontId="0" fillId="3" borderId="2" xfId="0" applyNumberFormat="1" applyFill="1" applyBorder="1" applyAlignment="1" applyProtection="1">
      <alignment horizontal="center"/>
      <protection locked="0"/>
    </xf>
    <xf numFmtId="14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3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C5704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114300</xdr:rowOff>
    </xdr:from>
    <xdr:to>
      <xdr:col>4</xdr:col>
      <xdr:colOff>876769</xdr:colOff>
      <xdr:row>8</xdr:row>
      <xdr:rowOff>22860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2D96B5-6A6E-4A56-7F74-F7A85A56E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14300"/>
          <a:ext cx="3002749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114300</xdr:rowOff>
    </xdr:from>
    <xdr:to>
      <xdr:col>4</xdr:col>
      <xdr:colOff>876769</xdr:colOff>
      <xdr:row>8</xdr:row>
      <xdr:rowOff>22860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DA1DA3-27F6-4A67-8364-D6AFBBA78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14300"/>
          <a:ext cx="3002749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44CC-9CFE-4F8E-88B2-F0049279EBB1}">
  <sheetPr>
    <tabColor theme="4" tint="0.39997558519241921"/>
  </sheetPr>
  <dimension ref="B1:N66"/>
  <sheetViews>
    <sheetView topLeftCell="A23" workbookViewId="0">
      <selection activeCell="E48" sqref="E48:F49"/>
    </sheetView>
  </sheetViews>
  <sheetFormatPr defaultRowHeight="15" x14ac:dyDescent="0.25"/>
  <cols>
    <col min="5" max="5" width="13.5703125" customWidth="1"/>
    <col min="7" max="7" width="15.5703125" customWidth="1"/>
    <col min="8" max="8" width="12.42578125" customWidth="1"/>
    <col min="9" max="9" width="29.5703125" customWidth="1"/>
  </cols>
  <sheetData>
    <row r="1" spans="2:14" x14ac:dyDescent="0.25">
      <c r="B1" s="57"/>
      <c r="C1" s="57"/>
      <c r="D1" s="57"/>
      <c r="E1" s="57"/>
      <c r="F1" s="58" t="s">
        <v>20</v>
      </c>
      <c r="G1" s="58"/>
      <c r="H1" s="58"/>
      <c r="I1" s="58"/>
      <c r="J1" s="58"/>
      <c r="K1" s="58"/>
    </row>
    <row r="2" spans="2:14" ht="14.45" customHeight="1" x14ac:dyDescent="0.25">
      <c r="B2" s="57"/>
      <c r="C2" s="57"/>
      <c r="D2" s="57"/>
      <c r="E2" s="57"/>
      <c r="F2" s="58"/>
      <c r="G2" s="58"/>
      <c r="H2" s="58"/>
      <c r="I2" s="58"/>
      <c r="J2" s="58"/>
      <c r="K2" s="58"/>
    </row>
    <row r="3" spans="2:14" ht="14.45" customHeight="1" x14ac:dyDescent="0.25">
      <c r="B3" s="57"/>
      <c r="C3" s="57"/>
      <c r="D3" s="57"/>
      <c r="E3" s="57"/>
      <c r="F3" s="58"/>
      <c r="G3" s="58"/>
      <c r="H3" s="58"/>
      <c r="I3" s="58"/>
      <c r="J3" s="58"/>
      <c r="K3" s="58"/>
    </row>
    <row r="4" spans="2:14" ht="14.45" customHeight="1" x14ac:dyDescent="0.25">
      <c r="B4" s="57"/>
      <c r="C4" s="57"/>
      <c r="D4" s="57"/>
      <c r="E4" s="57"/>
      <c r="F4" s="50" t="s">
        <v>57</v>
      </c>
      <c r="G4" s="50"/>
      <c r="H4" s="50"/>
      <c r="I4" s="50"/>
      <c r="J4" s="50"/>
      <c r="K4" s="50"/>
    </row>
    <row r="5" spans="2:14" x14ac:dyDescent="0.25">
      <c r="B5" s="57"/>
      <c r="C5" s="57"/>
      <c r="D5" s="57"/>
      <c r="E5" s="57"/>
      <c r="F5" s="50"/>
      <c r="G5" s="50"/>
      <c r="H5" s="50"/>
      <c r="I5" s="50"/>
      <c r="J5" s="50"/>
      <c r="K5" s="50"/>
    </row>
    <row r="6" spans="2:14" x14ac:dyDescent="0.25">
      <c r="B6" s="57"/>
      <c r="C6" s="57"/>
      <c r="D6" s="57"/>
      <c r="E6" s="57"/>
      <c r="F6" s="50"/>
      <c r="G6" s="50"/>
      <c r="H6" s="50"/>
      <c r="I6" s="50"/>
      <c r="J6" s="50"/>
      <c r="K6" s="50"/>
    </row>
    <row r="7" spans="2:14" x14ac:dyDescent="0.25">
      <c r="B7" s="57"/>
      <c r="C7" s="57"/>
      <c r="D7" s="57"/>
      <c r="E7" s="57"/>
      <c r="F7" s="50"/>
      <c r="G7" s="50"/>
      <c r="H7" s="50"/>
      <c r="I7" s="50"/>
      <c r="J7" s="50"/>
      <c r="K7" s="50"/>
    </row>
    <row r="8" spans="2:14" x14ac:dyDescent="0.25">
      <c r="B8" s="57"/>
      <c r="C8" s="57"/>
      <c r="D8" s="57"/>
      <c r="E8" s="57"/>
      <c r="F8" s="50"/>
      <c r="G8" s="50"/>
      <c r="H8" s="50"/>
      <c r="I8" s="50"/>
      <c r="J8" s="50"/>
      <c r="K8" s="50"/>
    </row>
    <row r="9" spans="2:14" x14ac:dyDescent="0.25">
      <c r="B9" s="57"/>
      <c r="C9" s="57"/>
      <c r="D9" s="57"/>
      <c r="E9" s="57"/>
      <c r="F9" s="50"/>
      <c r="G9" s="50"/>
      <c r="H9" s="50"/>
      <c r="I9" s="50"/>
      <c r="J9" s="50"/>
      <c r="K9" s="50"/>
    </row>
    <row r="11" spans="2:14" ht="15.6" customHeight="1" x14ac:dyDescent="0.25">
      <c r="B11" s="61" t="s">
        <v>58</v>
      </c>
      <c r="C11" s="61"/>
      <c r="D11" s="61"/>
      <c r="E11" s="61"/>
      <c r="F11" s="61"/>
      <c r="H11" s="3"/>
      <c r="I11" s="3"/>
      <c r="J11" s="3"/>
      <c r="K11" s="3"/>
      <c r="L11" s="3"/>
      <c r="M11" s="3"/>
      <c r="N11" s="3"/>
    </row>
    <row r="12" spans="2:14" ht="15.6" customHeight="1" x14ac:dyDescent="0.25">
      <c r="B12" s="27" t="s">
        <v>59</v>
      </c>
      <c r="C12" s="28"/>
      <c r="D12" s="29"/>
      <c r="E12" s="30">
        <v>2023</v>
      </c>
      <c r="F12" s="31"/>
    </row>
    <row r="13" spans="2:14" x14ac:dyDescent="0.25">
      <c r="B13" s="27" t="s">
        <v>2</v>
      </c>
      <c r="C13" s="28"/>
      <c r="D13" s="29"/>
      <c r="E13" s="62">
        <v>45107</v>
      </c>
      <c r="F13" s="63"/>
    </row>
    <row r="14" spans="2:14" ht="14.45" customHeight="1" x14ac:dyDescent="0.25">
      <c r="E14" s="2"/>
      <c r="F14" s="2"/>
      <c r="H14" s="61" t="s">
        <v>10</v>
      </c>
      <c r="I14" s="61"/>
      <c r="J14" s="61"/>
      <c r="K14" s="61"/>
      <c r="L14" s="61"/>
      <c r="M14" s="61"/>
      <c r="N14" s="3"/>
    </row>
    <row r="15" spans="2:14" x14ac:dyDescent="0.25">
      <c r="B15" s="61" t="s">
        <v>29</v>
      </c>
      <c r="C15" s="61"/>
      <c r="D15" s="61"/>
      <c r="E15" s="61"/>
      <c r="F15" s="61"/>
    </row>
    <row r="16" spans="2:14" ht="14.45" customHeight="1" x14ac:dyDescent="0.25">
      <c r="B16" s="47" t="s">
        <v>24</v>
      </c>
      <c r="C16" s="48"/>
      <c r="D16" s="49"/>
      <c r="E16" s="45" t="s">
        <v>60</v>
      </c>
      <c r="F16" s="46"/>
      <c r="H16" s="64" t="s">
        <v>31</v>
      </c>
      <c r="I16" s="64"/>
      <c r="J16" s="64"/>
      <c r="K16" s="64"/>
      <c r="L16" s="77" t="str">
        <f>IF(E16="Yes", "PASS", "FAIL")</f>
        <v>PASS</v>
      </c>
      <c r="M16" s="77"/>
      <c r="N16" s="4"/>
    </row>
    <row r="17" spans="2:14" ht="27.6" customHeight="1" x14ac:dyDescent="0.25">
      <c r="B17" s="40" t="s">
        <v>25</v>
      </c>
      <c r="C17" s="41"/>
      <c r="D17" s="42"/>
      <c r="E17" s="45" t="s">
        <v>60</v>
      </c>
      <c r="F17" s="46"/>
      <c r="H17" s="64" t="s">
        <v>32</v>
      </c>
      <c r="I17" s="64"/>
      <c r="J17" s="64"/>
      <c r="K17" s="64"/>
      <c r="L17" s="77" t="str">
        <f>IF(E17="Yes", "PASS", "FAIL")</f>
        <v>PASS</v>
      </c>
      <c r="M17" s="77"/>
      <c r="N17" s="4"/>
    </row>
    <row r="18" spans="2:14" ht="28.35" customHeight="1" x14ac:dyDescent="0.25">
      <c r="B18" s="40" t="s">
        <v>26</v>
      </c>
      <c r="C18" s="41"/>
      <c r="D18" s="42"/>
      <c r="E18" s="43" t="s">
        <v>60</v>
      </c>
      <c r="F18" s="44"/>
      <c r="H18" s="64" t="s">
        <v>33</v>
      </c>
      <c r="I18" s="64"/>
      <c r="J18" s="64"/>
      <c r="K18" s="64"/>
      <c r="L18" s="77" t="str">
        <f>IF(E18="Yes", "PASS", "FAIL")</f>
        <v>PASS</v>
      </c>
      <c r="M18" s="77"/>
    </row>
    <row r="19" spans="2:14" ht="29.45" customHeight="1" x14ac:dyDescent="0.25">
      <c r="B19" s="40" t="s">
        <v>54</v>
      </c>
      <c r="C19" s="41"/>
      <c r="D19" s="42"/>
      <c r="E19" s="43" t="s">
        <v>60</v>
      </c>
      <c r="F19" s="44"/>
      <c r="H19" s="64" t="s">
        <v>34</v>
      </c>
      <c r="I19" s="64"/>
      <c r="J19" s="64"/>
      <c r="K19" s="64"/>
      <c r="L19" s="77" t="str">
        <f>IF(E19="Yes", "PASS", "FAIL")</f>
        <v>PASS</v>
      </c>
      <c r="M19" s="77"/>
      <c r="N19" s="3"/>
    </row>
    <row r="20" spans="2:14" ht="28.7" customHeight="1" x14ac:dyDescent="0.25">
      <c r="B20" s="40" t="s">
        <v>55</v>
      </c>
      <c r="C20" s="41"/>
      <c r="D20" s="42"/>
      <c r="E20" s="43" t="s">
        <v>60</v>
      </c>
      <c r="F20" s="44"/>
      <c r="H20" s="64" t="s">
        <v>35</v>
      </c>
      <c r="I20" s="64"/>
      <c r="J20" s="64"/>
      <c r="K20" s="64"/>
      <c r="L20" s="77" t="str">
        <f>IF(E20="Yes", "PASS", "FAIL")</f>
        <v>PASS</v>
      </c>
      <c r="M20" s="77"/>
    </row>
    <row r="21" spans="2:14" ht="45" customHeight="1" x14ac:dyDescent="0.25">
      <c r="B21" s="40" t="s">
        <v>30</v>
      </c>
      <c r="C21" s="41"/>
      <c r="D21" s="42"/>
      <c r="E21" s="43" t="s">
        <v>19</v>
      </c>
      <c r="F21" s="44"/>
      <c r="H21" s="64" t="s">
        <v>36</v>
      </c>
      <c r="I21" s="64"/>
      <c r="J21" s="64"/>
      <c r="K21" s="64"/>
      <c r="L21" s="77" t="str">
        <f>IF(E21="Yes", "FAIL", "PASS")</f>
        <v>PASS</v>
      </c>
      <c r="M21" s="77"/>
      <c r="N21" s="4"/>
    </row>
    <row r="22" spans="2:14" ht="14.45" customHeight="1" x14ac:dyDescent="0.25">
      <c r="B22" s="47" t="s">
        <v>4</v>
      </c>
      <c r="C22" s="48"/>
      <c r="D22" s="49"/>
      <c r="E22" s="75" t="s">
        <v>19</v>
      </c>
      <c r="F22" s="76"/>
      <c r="H22" s="47" t="s">
        <v>4</v>
      </c>
      <c r="I22" s="48"/>
      <c r="J22" s="48"/>
      <c r="K22" s="49"/>
      <c r="L22" s="80" t="str">
        <f>IF(E22="Yes", "Please use SEZ ETI Calculator", "Continue using this sheet")</f>
        <v>Continue using this sheet</v>
      </c>
      <c r="M22" s="81"/>
      <c r="N22" s="25"/>
    </row>
    <row r="23" spans="2:14" x14ac:dyDescent="0.25">
      <c r="B23" s="72"/>
      <c r="C23" s="73"/>
      <c r="D23" s="74"/>
      <c r="E23" s="43"/>
      <c r="F23" s="44"/>
      <c r="H23" s="72"/>
      <c r="I23" s="73"/>
      <c r="J23" s="73"/>
      <c r="K23" s="74"/>
      <c r="L23" s="82"/>
      <c r="M23" s="83"/>
      <c r="N23" s="26"/>
    </row>
    <row r="24" spans="2:14" x14ac:dyDescent="0.25">
      <c r="L24" s="4"/>
      <c r="M24" s="4"/>
      <c r="N24" s="4"/>
    </row>
    <row r="25" spans="2:14" ht="14.45" customHeight="1" x14ac:dyDescent="0.25">
      <c r="L25" s="4"/>
      <c r="M25" s="4"/>
      <c r="N25" s="4"/>
    </row>
    <row r="26" spans="2:14" x14ac:dyDescent="0.25">
      <c r="B26" s="61" t="s">
        <v>0</v>
      </c>
      <c r="C26" s="61"/>
      <c r="D26" s="61"/>
      <c r="E26" s="61"/>
      <c r="F26" s="61"/>
      <c r="H26" s="61" t="s">
        <v>11</v>
      </c>
      <c r="I26" s="61"/>
      <c r="J26" s="61"/>
      <c r="K26" s="61"/>
      <c r="L26" s="61"/>
      <c r="M26" s="61"/>
    </row>
    <row r="27" spans="2:14" x14ac:dyDescent="0.25">
      <c r="N27" s="3"/>
    </row>
    <row r="28" spans="2:14" x14ac:dyDescent="0.25">
      <c r="B28" s="27" t="s">
        <v>12</v>
      </c>
      <c r="C28" s="28"/>
      <c r="D28" s="29"/>
      <c r="E28" s="45">
        <v>23</v>
      </c>
      <c r="F28" s="46"/>
      <c r="H28" s="64" t="s">
        <v>12</v>
      </c>
      <c r="I28" s="64"/>
      <c r="J28" s="64"/>
      <c r="K28" s="64"/>
      <c r="L28" s="77">
        <f>E28</f>
        <v>23</v>
      </c>
      <c r="M28" s="77"/>
    </row>
    <row r="29" spans="2:14" ht="14.45" customHeight="1" x14ac:dyDescent="0.25">
      <c r="B29" s="64" t="s">
        <v>37</v>
      </c>
      <c r="C29" s="64"/>
      <c r="D29" s="64"/>
      <c r="E29" s="60">
        <f>SUM(E12-E28)</f>
        <v>2000</v>
      </c>
      <c r="F29" s="60"/>
      <c r="H29" s="64" t="s">
        <v>37</v>
      </c>
      <c r="I29" s="64"/>
      <c r="J29" s="64"/>
      <c r="K29" s="64"/>
      <c r="L29" s="77">
        <f>E29</f>
        <v>2000</v>
      </c>
      <c r="M29" s="77"/>
    </row>
    <row r="30" spans="2:14" ht="14.45" customHeight="1" x14ac:dyDescent="0.25">
      <c r="B30" s="59" t="s">
        <v>14</v>
      </c>
      <c r="C30" s="59"/>
      <c r="D30" s="59"/>
      <c r="E30" s="60" t="s">
        <v>18</v>
      </c>
      <c r="F30" s="60"/>
      <c r="H30" s="84" t="s">
        <v>56</v>
      </c>
      <c r="I30" s="85"/>
      <c r="J30" s="85"/>
      <c r="K30" s="86"/>
      <c r="L30" s="90" t="str">
        <f>IF(E32="Yes", "PASS", "FAIL")</f>
        <v>PASS</v>
      </c>
      <c r="M30" s="91"/>
      <c r="N30" s="57"/>
    </row>
    <row r="31" spans="2:14" x14ac:dyDescent="0.25">
      <c r="B31" s="59"/>
      <c r="C31" s="59"/>
      <c r="D31" s="59"/>
      <c r="E31" s="60"/>
      <c r="F31" s="60"/>
      <c r="H31" s="87"/>
      <c r="I31" s="88"/>
      <c r="J31" s="88"/>
      <c r="K31" s="89"/>
      <c r="L31" s="92"/>
      <c r="M31" s="93"/>
      <c r="N31" s="57"/>
    </row>
    <row r="32" spans="2:14" x14ac:dyDescent="0.25">
      <c r="B32" s="59" t="s">
        <v>3</v>
      </c>
      <c r="C32" s="59"/>
      <c r="D32" s="59"/>
      <c r="E32" s="98" t="s">
        <v>60</v>
      </c>
      <c r="F32" s="98"/>
      <c r="H32" s="40" t="s">
        <v>42</v>
      </c>
      <c r="I32" s="41"/>
      <c r="J32" s="41"/>
      <c r="K32" s="42"/>
      <c r="L32" s="94" t="str">
        <f>IF(E34="Yes", "FAIL", "PASS")</f>
        <v>PASS</v>
      </c>
      <c r="M32" s="95"/>
    </row>
    <row r="33" spans="2:13" x14ac:dyDescent="0.25">
      <c r="B33" s="59"/>
      <c r="C33" s="59"/>
      <c r="D33" s="59"/>
      <c r="E33" s="98"/>
      <c r="F33" s="98"/>
      <c r="H33" s="40" t="s">
        <v>43</v>
      </c>
      <c r="I33" s="41"/>
      <c r="J33" s="41"/>
      <c r="K33" s="42"/>
      <c r="L33" s="94" t="str">
        <f>IF(E37="Yes", "FAIL", "PASS")</f>
        <v>PASS</v>
      </c>
      <c r="M33" s="95"/>
    </row>
    <row r="34" spans="2:13" ht="14.45" customHeight="1" x14ac:dyDescent="0.25">
      <c r="B34" s="59" t="s">
        <v>63</v>
      </c>
      <c r="C34" s="59"/>
      <c r="D34" s="59"/>
      <c r="E34" s="71" t="s">
        <v>19</v>
      </c>
      <c r="F34" s="71"/>
      <c r="H34" s="40" t="s">
        <v>44</v>
      </c>
      <c r="I34" s="41"/>
      <c r="J34" s="41"/>
      <c r="K34" s="42"/>
      <c r="L34" s="77" t="str">
        <f>IF(E38="Yes", "FAIL", "PASS")</f>
        <v>PASS</v>
      </c>
      <c r="M34" s="77"/>
    </row>
    <row r="35" spans="2:13" x14ac:dyDescent="0.25">
      <c r="B35" s="59"/>
      <c r="C35" s="59"/>
      <c r="D35" s="59"/>
      <c r="E35" s="71"/>
      <c r="F35" s="71"/>
      <c r="H35" s="40" t="s">
        <v>45</v>
      </c>
      <c r="I35" s="41"/>
      <c r="J35" s="41"/>
      <c r="K35" s="42"/>
      <c r="L35" s="77" t="str">
        <f>IF(E39="Yes", "PASS", "FAIL")</f>
        <v>PASS</v>
      </c>
      <c r="M35" s="77"/>
    </row>
    <row r="36" spans="2:13" ht="57" customHeight="1" x14ac:dyDescent="0.25">
      <c r="B36" s="59"/>
      <c r="C36" s="59"/>
      <c r="D36" s="59"/>
      <c r="E36" s="71"/>
      <c r="F36" s="71"/>
      <c r="H36" s="9"/>
      <c r="I36" s="9"/>
      <c r="J36" s="9"/>
      <c r="K36" s="9"/>
      <c r="L36" s="4"/>
      <c r="M36" s="4"/>
    </row>
    <row r="37" spans="2:13" ht="28.7" customHeight="1" x14ac:dyDescent="0.25">
      <c r="B37" s="40" t="s">
        <v>39</v>
      </c>
      <c r="C37" s="41"/>
      <c r="D37" s="42"/>
      <c r="E37" s="45" t="s">
        <v>19</v>
      </c>
      <c r="F37" s="46"/>
      <c r="H37" s="39" t="s">
        <v>65</v>
      </c>
      <c r="I37" s="39"/>
      <c r="J37" s="39"/>
      <c r="K37" s="39"/>
      <c r="L37" s="39"/>
      <c r="M37" s="12"/>
    </row>
    <row r="38" spans="2:13" ht="33.6" customHeight="1" x14ac:dyDescent="0.25">
      <c r="B38" s="40" t="s">
        <v>40</v>
      </c>
      <c r="C38" s="41"/>
      <c r="D38" s="42"/>
      <c r="E38" s="45" t="s">
        <v>19</v>
      </c>
      <c r="F38" s="46"/>
      <c r="H38" s="11" t="s">
        <v>47</v>
      </c>
      <c r="I38" s="11" t="s">
        <v>48</v>
      </c>
      <c r="J38" s="36" t="s">
        <v>49</v>
      </c>
      <c r="K38" s="37"/>
      <c r="L38" s="38"/>
      <c r="M38" s="10"/>
    </row>
    <row r="39" spans="2:13" ht="28.7" customHeight="1" x14ac:dyDescent="0.25">
      <c r="B39" s="40" t="s">
        <v>46</v>
      </c>
      <c r="C39" s="41"/>
      <c r="D39" s="42"/>
      <c r="E39" s="45" t="s">
        <v>60</v>
      </c>
      <c r="F39" s="46"/>
      <c r="H39" s="96" t="str">
        <f>IF(E30="1st 12 Months","1st 12 Months","2nd 12 Months")</f>
        <v>2nd 12 Months</v>
      </c>
      <c r="I39" s="14" t="str">
        <f>IF(H39="1st 12 Months", "75% of ETI Remuneration", "37.5% of ETI Remuneration")</f>
        <v>37.5% of ETI Remuneration</v>
      </c>
      <c r="J39" s="65" t="s">
        <v>21</v>
      </c>
      <c r="K39" s="66"/>
      <c r="L39" s="67"/>
    </row>
    <row r="40" spans="2:13" ht="14.45" customHeight="1" x14ac:dyDescent="0.25">
      <c r="H40" s="96"/>
      <c r="I40" s="15" t="str">
        <f>IF(H39="1st 12 Months", "R1500", "R750")</f>
        <v>R750</v>
      </c>
      <c r="J40" s="68" t="s">
        <v>22</v>
      </c>
      <c r="K40" s="69"/>
      <c r="L40" s="70"/>
    </row>
    <row r="41" spans="2:13" x14ac:dyDescent="0.25">
      <c r="B41" s="61" t="s">
        <v>5</v>
      </c>
      <c r="C41" s="61"/>
      <c r="D41" s="61"/>
      <c r="E41" s="61"/>
      <c r="F41" s="61"/>
      <c r="H41" s="96"/>
      <c r="I41" s="99" t="str">
        <f>IF(H39="1st 12 Months", "R1500-(75x (monthly ETI Rem - R4500", "R750-(37.5 x (monthly ETI Rem - R4500)")</f>
        <v>R750-(37.5 x (monthly ETI Rem - R4500)</v>
      </c>
      <c r="J41" s="100" t="s">
        <v>23</v>
      </c>
      <c r="K41" s="101"/>
      <c r="L41" s="102"/>
    </row>
    <row r="42" spans="2:13" x14ac:dyDescent="0.25">
      <c r="E42" s="4"/>
      <c r="F42" s="4"/>
      <c r="H42" s="96"/>
      <c r="I42" s="99"/>
      <c r="J42" s="103"/>
      <c r="K42" s="104"/>
      <c r="L42" s="105"/>
    </row>
    <row r="43" spans="2:13" ht="14.45" customHeight="1" x14ac:dyDescent="0.25">
      <c r="B43" s="59" t="s">
        <v>6</v>
      </c>
      <c r="C43" s="59"/>
      <c r="D43" s="59"/>
      <c r="E43" s="71" t="s">
        <v>60</v>
      </c>
      <c r="F43" s="71"/>
    </row>
    <row r="44" spans="2:13" x14ac:dyDescent="0.25">
      <c r="B44" s="59"/>
      <c r="C44" s="59"/>
      <c r="D44" s="59"/>
      <c r="E44" s="71"/>
      <c r="F44" s="71"/>
    </row>
    <row r="45" spans="2:13" x14ac:dyDescent="0.25">
      <c r="B45" s="59"/>
      <c r="C45" s="59"/>
      <c r="D45" s="59"/>
      <c r="E45" s="71"/>
      <c r="F45" s="71"/>
    </row>
    <row r="46" spans="2:13" x14ac:dyDescent="0.25">
      <c r="B46" s="59" t="s">
        <v>61</v>
      </c>
      <c r="C46" s="59"/>
      <c r="D46" s="59"/>
      <c r="E46" s="71">
        <v>2000</v>
      </c>
      <c r="F46" s="71"/>
    </row>
    <row r="47" spans="2:13" ht="30.95" customHeight="1" x14ac:dyDescent="0.25">
      <c r="B47" s="59"/>
      <c r="C47" s="59"/>
      <c r="D47" s="59"/>
      <c r="E47" s="71"/>
      <c r="F47" s="71"/>
    </row>
    <row r="48" spans="2:13" x14ac:dyDescent="0.25">
      <c r="B48" s="59" t="s">
        <v>17</v>
      </c>
      <c r="C48" s="59"/>
      <c r="D48" s="59"/>
      <c r="E48" s="60" t="s">
        <v>19</v>
      </c>
      <c r="F48" s="60"/>
      <c r="H48" s="6"/>
      <c r="I48" s="1"/>
    </row>
    <row r="49" spans="2:12" ht="32.450000000000003" customHeight="1" x14ac:dyDescent="0.25">
      <c r="B49" s="59"/>
      <c r="C49" s="59"/>
      <c r="D49" s="59"/>
      <c r="E49" s="60"/>
      <c r="F49" s="60"/>
      <c r="H49" s="1"/>
      <c r="I49" s="1"/>
    </row>
    <row r="50" spans="2:12" ht="14.45" customHeight="1" x14ac:dyDescent="0.25">
      <c r="B50" s="59" t="str">
        <f>IF(E48="Yes", "N/A", "Please fill in actual hours worked if less than 160 (if not leave at 160)")</f>
        <v>Please fill in actual hours worked if less than 160 (if not leave at 160)</v>
      </c>
      <c r="C50" s="59"/>
      <c r="D50" s="59"/>
      <c r="E50" s="60">
        <v>80</v>
      </c>
      <c r="F50" s="60"/>
      <c r="H50" s="50"/>
      <c r="I50" s="1"/>
      <c r="J50" s="57"/>
      <c r="K50" s="57"/>
      <c r="L50" s="57"/>
    </row>
    <row r="51" spans="2:12" ht="41.45" customHeight="1" x14ac:dyDescent="0.25">
      <c r="B51" s="59"/>
      <c r="C51" s="59"/>
      <c r="D51" s="59"/>
      <c r="E51" s="60"/>
      <c r="F51" s="60"/>
      <c r="H51" s="50"/>
      <c r="I51" s="7"/>
      <c r="J51" s="57"/>
      <c r="K51" s="57"/>
      <c r="L51" s="57"/>
    </row>
    <row r="52" spans="2:12" x14ac:dyDescent="0.25">
      <c r="B52" s="64" t="str">
        <f>IF(E48="Yes", "N/A", "ETI Hours Multiple:")</f>
        <v>ETI Hours Multiple:</v>
      </c>
      <c r="C52" s="64"/>
      <c r="D52" s="64"/>
      <c r="E52" s="77">
        <f>SUM(160/E50)</f>
        <v>2</v>
      </c>
      <c r="F52" s="77"/>
      <c r="H52" s="50"/>
      <c r="I52" s="97"/>
      <c r="J52" s="57"/>
      <c r="K52" s="57"/>
      <c r="L52" s="57"/>
    </row>
    <row r="53" spans="2:12" x14ac:dyDescent="0.25">
      <c r="B53" s="59" t="str">
        <f>IF(E48="Yes", "N/A", "ETI Salary")</f>
        <v>ETI Salary</v>
      </c>
      <c r="C53" s="59"/>
      <c r="D53" s="59"/>
      <c r="E53" s="77">
        <f>SUM(E52*E46)</f>
        <v>4000</v>
      </c>
      <c r="F53" s="77"/>
      <c r="H53" s="50"/>
      <c r="I53" s="97"/>
      <c r="J53" s="57"/>
      <c r="K53" s="57"/>
      <c r="L53" s="57"/>
    </row>
    <row r="54" spans="2:12" ht="27.6" customHeight="1" x14ac:dyDescent="0.25">
      <c r="B54" s="5"/>
      <c r="C54" s="5"/>
      <c r="D54" s="5"/>
    </row>
    <row r="56" spans="2:12" x14ac:dyDescent="0.25">
      <c r="B56" s="61" t="s">
        <v>7</v>
      </c>
      <c r="C56" s="61"/>
      <c r="D56" s="61"/>
      <c r="E56" s="61"/>
      <c r="F56" s="61"/>
    </row>
    <row r="58" spans="2:12" ht="60.95" customHeight="1" x14ac:dyDescent="0.25">
      <c r="B58" s="59" t="s">
        <v>64</v>
      </c>
      <c r="C58" s="59"/>
      <c r="D58" s="59"/>
      <c r="E58" s="77">
        <f>IF(E46&lt;E53,E53,E46)</f>
        <v>4000</v>
      </c>
      <c r="F58" s="77"/>
    </row>
    <row r="60" spans="2:12" x14ac:dyDescent="0.25">
      <c r="B60" s="61" t="s">
        <v>9</v>
      </c>
      <c r="C60" s="61"/>
      <c r="D60" s="61"/>
      <c r="E60" s="61"/>
      <c r="F60" s="61"/>
    </row>
    <row r="61" spans="2:12" ht="29.1" customHeight="1" x14ac:dyDescent="0.25"/>
    <row r="62" spans="2:12" ht="30.75" thickBot="1" x14ac:dyDescent="0.3">
      <c r="B62" s="78" t="s">
        <v>62</v>
      </c>
      <c r="C62" s="79"/>
      <c r="D62" s="17" t="s">
        <v>13</v>
      </c>
      <c r="E62" s="18" t="s">
        <v>53</v>
      </c>
      <c r="F62" s="19" t="s">
        <v>18</v>
      </c>
      <c r="G62" s="20" t="s">
        <v>53</v>
      </c>
    </row>
    <row r="63" spans="2:12" ht="15.75" thickBot="1" x14ac:dyDescent="0.3">
      <c r="B63" s="32" t="s">
        <v>50</v>
      </c>
      <c r="C63" s="33"/>
      <c r="D63" s="8" t="b">
        <f>AND(E58&lt;1999.99, H39="1st 12 Months")</f>
        <v>0</v>
      </c>
      <c r="E63" s="16">
        <f>SUM(E58*75%)</f>
        <v>3000</v>
      </c>
      <c r="F63" s="8" t="b">
        <f>AND(E58&lt;1999.99, H39="2nd 12 Months")</f>
        <v>0</v>
      </c>
      <c r="G63" s="16">
        <f>SUM(E58*37.5%)</f>
        <v>1500</v>
      </c>
    </row>
    <row r="64" spans="2:12" ht="15.75" thickBot="1" x14ac:dyDescent="0.3">
      <c r="B64" s="34" t="s">
        <v>51</v>
      </c>
      <c r="C64" s="35"/>
      <c r="D64" s="13" t="b">
        <f>AND(E58&gt;2000,E58&lt;4499.99,H39="1st 12 Months")</f>
        <v>0</v>
      </c>
      <c r="E64" s="16">
        <v>1500</v>
      </c>
      <c r="F64" s="8" t="b">
        <f>AND(E58&gt;2000,E58&lt;4499.99,H39="2nd 12 Months")</f>
        <v>1</v>
      </c>
      <c r="G64" s="16">
        <v>750</v>
      </c>
    </row>
    <row r="65" spans="2:7" x14ac:dyDescent="0.25">
      <c r="B65" s="21" t="s">
        <v>52</v>
      </c>
      <c r="C65" s="22"/>
      <c r="D65" s="53" t="b">
        <f>AND(E58&gt;4500,E58&lt;6499.99,H39="1st 12 Months")</f>
        <v>0</v>
      </c>
      <c r="E65" s="55">
        <f>SUM(1500-(75%*(E58-4500)))</f>
        <v>1875</v>
      </c>
      <c r="F65" s="51" t="b">
        <f>AND(E58&gt;4500,E58&lt;6499.99,H39="2nd 12 Months")</f>
        <v>0</v>
      </c>
      <c r="G65" s="55">
        <f>SUM(750-(37.5%*(E58-4500)))</f>
        <v>937.5</v>
      </c>
    </row>
    <row r="66" spans="2:7" ht="15.75" thickBot="1" x14ac:dyDescent="0.3">
      <c r="B66" s="23"/>
      <c r="C66" s="24"/>
      <c r="D66" s="54"/>
      <c r="E66" s="56"/>
      <c r="F66" s="52"/>
      <c r="G66" s="56"/>
    </row>
  </sheetData>
  <sheetProtection algorithmName="SHA-512" hashValue="hQYh2nUP+dnxGWb/AW0RWj7fcHqiBliHM2cgiZuZYR8klZEk5zLWF6/si3A5ItiqEmycwn+c3FgX3TAxpYsdAg==" saltValue="spLAN7HQJO9uiBNY18wyzQ==" spinCount="100000" sheet="1" objects="1" scenarios="1" selectLockedCells="1"/>
  <mergeCells count="109">
    <mergeCell ref="I52:I53"/>
    <mergeCell ref="J52:L53"/>
    <mergeCell ref="J51:L51"/>
    <mergeCell ref="J50:L50"/>
    <mergeCell ref="L33:M33"/>
    <mergeCell ref="B28:D28"/>
    <mergeCell ref="E28:F28"/>
    <mergeCell ref="B32:D33"/>
    <mergeCell ref="E32:F33"/>
    <mergeCell ref="I41:I42"/>
    <mergeCell ref="J41:L42"/>
    <mergeCell ref="L29:M29"/>
    <mergeCell ref="H29:K29"/>
    <mergeCell ref="B48:D49"/>
    <mergeCell ref="E48:F49"/>
    <mergeCell ref="B46:D47"/>
    <mergeCell ref="E46:F47"/>
    <mergeCell ref="B43:D45"/>
    <mergeCell ref="B52:D52"/>
    <mergeCell ref="E52:F52"/>
    <mergeCell ref="N30:N31"/>
    <mergeCell ref="H33:K33"/>
    <mergeCell ref="L34:M34"/>
    <mergeCell ref="H34:K34"/>
    <mergeCell ref="H35:K35"/>
    <mergeCell ref="L35:M35"/>
    <mergeCell ref="H39:H42"/>
    <mergeCell ref="B34:D36"/>
    <mergeCell ref="E34:F36"/>
    <mergeCell ref="B41:F41"/>
    <mergeCell ref="E39:F39"/>
    <mergeCell ref="H17:K17"/>
    <mergeCell ref="H22:K23"/>
    <mergeCell ref="L22:M23"/>
    <mergeCell ref="H30:K31"/>
    <mergeCell ref="L30:M31"/>
    <mergeCell ref="H32:K32"/>
    <mergeCell ref="L32:M32"/>
    <mergeCell ref="L16:M16"/>
    <mergeCell ref="L18:M18"/>
    <mergeCell ref="H26:M26"/>
    <mergeCell ref="H28:K28"/>
    <mergeCell ref="L28:M28"/>
    <mergeCell ref="H16:K16"/>
    <mergeCell ref="L17:M17"/>
    <mergeCell ref="L19:M19"/>
    <mergeCell ref="L20:M20"/>
    <mergeCell ref="L21:M21"/>
    <mergeCell ref="H18:K18"/>
    <mergeCell ref="H19:K19"/>
    <mergeCell ref="H20:K20"/>
    <mergeCell ref="H21:K21"/>
    <mergeCell ref="B56:F56"/>
    <mergeCell ref="B58:D58"/>
    <mergeCell ref="E58:F58"/>
    <mergeCell ref="B60:F60"/>
    <mergeCell ref="B53:D53"/>
    <mergeCell ref="B62:C62"/>
    <mergeCell ref="B50:D51"/>
    <mergeCell ref="E50:F51"/>
    <mergeCell ref="E53:F53"/>
    <mergeCell ref="G65:G66"/>
    <mergeCell ref="F4:K9"/>
    <mergeCell ref="B1:E9"/>
    <mergeCell ref="F1:K3"/>
    <mergeCell ref="B30:D31"/>
    <mergeCell ref="E30:F31"/>
    <mergeCell ref="B11:F11"/>
    <mergeCell ref="B13:D13"/>
    <mergeCell ref="E13:F13"/>
    <mergeCell ref="H14:M14"/>
    <mergeCell ref="B15:F15"/>
    <mergeCell ref="B26:F26"/>
    <mergeCell ref="B29:D29"/>
    <mergeCell ref="E29:F29"/>
    <mergeCell ref="J39:L39"/>
    <mergeCell ref="J40:L40"/>
    <mergeCell ref="E43:F45"/>
    <mergeCell ref="B22:D23"/>
    <mergeCell ref="E22:F23"/>
    <mergeCell ref="B37:D37"/>
    <mergeCell ref="E37:F37"/>
    <mergeCell ref="B38:D38"/>
    <mergeCell ref="E38:F38"/>
    <mergeCell ref="B39:D39"/>
    <mergeCell ref="B65:C66"/>
    <mergeCell ref="N22:N23"/>
    <mergeCell ref="B12:D12"/>
    <mergeCell ref="E12:F12"/>
    <mergeCell ref="B63:C63"/>
    <mergeCell ref="B64:C64"/>
    <mergeCell ref="J38:L38"/>
    <mergeCell ref="H37:L37"/>
    <mergeCell ref="B19:D19"/>
    <mergeCell ref="E19:F19"/>
    <mergeCell ref="B20:D20"/>
    <mergeCell ref="E20:F20"/>
    <mergeCell ref="B21:D21"/>
    <mergeCell ref="E21:F21"/>
    <mergeCell ref="E16:F16"/>
    <mergeCell ref="B16:D16"/>
    <mergeCell ref="E17:F17"/>
    <mergeCell ref="E18:F18"/>
    <mergeCell ref="B17:D17"/>
    <mergeCell ref="B18:D18"/>
    <mergeCell ref="H50:H53"/>
    <mergeCell ref="F65:F66"/>
    <mergeCell ref="D65:D66"/>
    <mergeCell ref="E65:E66"/>
  </mergeCells>
  <conditionalFormatting sqref="D63:D66 F63:F66">
    <cfRule type="containsText" dxfId="22" priority="24" operator="containsText" text="TRUE">
      <formula>NOT(ISERROR(SEARCH("TRUE",D63)))</formula>
    </cfRule>
    <cfRule type="containsText" dxfId="21" priority="25" operator="containsText" text="FALSE">
      <formula>NOT(ISERROR(SEARCH("FALSE",D63)))</formula>
    </cfRule>
  </conditionalFormatting>
  <conditionalFormatting sqref="E50:F53">
    <cfRule type="expression" dxfId="20" priority="19">
      <formula>$E$50&lt;2</formula>
    </cfRule>
  </conditionalFormatting>
  <conditionalFormatting sqref="H39:H42">
    <cfRule type="containsText" dxfId="19" priority="5" operator="containsText" text="2nd 12 Months">
      <formula>NOT(ISERROR(SEARCH("2nd 12 Months",H39)))</formula>
    </cfRule>
    <cfRule type="containsText" dxfId="18" priority="6" operator="containsText" text="1st 12 Months">
      <formula>NOT(ISERROR(SEARCH("1st 12 Months",H39)))</formula>
    </cfRule>
  </conditionalFormatting>
  <conditionalFormatting sqref="L22">
    <cfRule type="containsText" dxfId="17" priority="7" operator="containsText" text="PASS">
      <formula>NOT(ISERROR(SEARCH("PASS",L22)))</formula>
    </cfRule>
    <cfRule type="containsText" dxfId="16" priority="8" operator="containsText" text="FAIL">
      <formula>NOT(ISERROR(SEARCH("FAIL",L22)))</formula>
    </cfRule>
  </conditionalFormatting>
  <conditionalFormatting sqref="L16:M21">
    <cfRule type="containsText" dxfId="15" priority="9" operator="containsText" text="PASS">
      <formula>NOT(ISERROR(SEARCH("PASS",L16)))</formula>
    </cfRule>
    <cfRule type="containsText" dxfId="14" priority="10" operator="containsText" text="FAIL">
      <formula>NOT(ISERROR(SEARCH("FAIL",L16)))</formula>
    </cfRule>
  </conditionalFormatting>
  <conditionalFormatting sqref="L22:M23">
    <cfRule type="containsText" dxfId="13" priority="1" operator="containsText" text="Please use SEZ ETI Calculator">
      <formula>NOT(ISERROR(SEARCH("Please use SEZ ETI Calculator",L22)))</formula>
    </cfRule>
    <cfRule type="containsText" dxfId="12" priority="2" operator="containsText" text="Continue">
      <formula>NOT(ISERROR(SEARCH("Continue",L22)))</formula>
    </cfRule>
  </conditionalFormatting>
  <conditionalFormatting sqref="L24:M25 L29:M29 L30 L32:L36">
    <cfRule type="containsText" dxfId="11" priority="22" operator="containsText" text="PASS">
      <formula>NOT(ISERROR(SEARCH("PASS",L24)))</formula>
    </cfRule>
    <cfRule type="containsText" dxfId="10" priority="23" operator="containsText" text="FAIL">
      <formula>NOT(ISERROR(SEARCH("FAIL",L24)))</formula>
    </cfRule>
  </conditionalFormatting>
  <conditionalFormatting sqref="L28:M28">
    <cfRule type="expression" dxfId="9" priority="4">
      <formula>18&lt;$L$28&gt;29</formula>
    </cfRule>
  </conditionalFormatting>
  <dataValidations count="6">
    <dataValidation type="list" allowBlank="1" showInputMessage="1" showErrorMessage="1" sqref="E32:F36 E43:F45 E16:E22" xr:uid="{F6BAB8DF-16D9-436E-96CF-B6B82AF4C133}">
      <formula1>"Choose an option,Yes,No"</formula1>
    </dataValidation>
    <dataValidation type="list" allowBlank="1" showInputMessage="1" showErrorMessage="1" sqref="E28:F28" xr:uid="{6C734BC1-D75A-4B61-891B-51F1AD2925C4}">
      <formula1>"18,19,20,21,22,23,24,25,26,27,28,29"</formula1>
    </dataValidation>
    <dataValidation type="list" allowBlank="1" showInputMessage="1" showErrorMessage="1" sqref="E30:F31" xr:uid="{7C1076BE-C1FB-490F-8DD3-A54021409BAF}">
      <formula1>"1st 12 Months,2nd 12 Months"</formula1>
    </dataValidation>
    <dataValidation type="list" allowBlank="1" showInputMessage="1" showErrorMessage="1" sqref="E48:F49" xr:uid="{3788A2B4-0F15-4FDB-B40E-B94AEFCC3671}">
      <formula1>"Yes,No"</formula1>
    </dataValidation>
    <dataValidation type="whole" allowBlank="1" showInputMessage="1" showErrorMessage="1" sqref="E50:F51" xr:uid="{14909EDE-9E60-4A52-8B86-96E7E693D8DD}">
      <formula1>1</formula1>
      <formula2>160</formula2>
    </dataValidation>
    <dataValidation type="list" allowBlank="1" showInputMessage="1" showErrorMessage="1" sqref="E37:F39" xr:uid="{F376F614-FC55-422C-90EF-25F2CA87A1F4}">
      <formula1>"Choose an option, Yes, No"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01BE-8DD5-4B64-A2C4-1DB90F0EF75F}">
  <sheetPr>
    <tabColor rgb="FF0070C0"/>
  </sheetPr>
  <dimension ref="B1:N64"/>
  <sheetViews>
    <sheetView tabSelected="1" topLeftCell="A24" zoomScale="70" zoomScaleNormal="70" workbookViewId="0">
      <selection activeCell="E12" sqref="E12:F13"/>
    </sheetView>
  </sheetViews>
  <sheetFormatPr defaultRowHeight="15" x14ac:dyDescent="0.25"/>
  <cols>
    <col min="5" max="5" width="17" customWidth="1"/>
    <col min="7" max="7" width="17.140625" customWidth="1"/>
    <col min="8" max="8" width="12.42578125" customWidth="1"/>
    <col min="9" max="9" width="29.5703125" customWidth="1"/>
  </cols>
  <sheetData>
    <row r="1" spans="2:14" x14ac:dyDescent="0.25">
      <c r="B1" s="57"/>
      <c r="C1" s="57"/>
      <c r="D1" s="57"/>
      <c r="E1" s="57"/>
      <c r="F1" s="58" t="s">
        <v>20</v>
      </c>
      <c r="G1" s="58"/>
      <c r="H1" s="58"/>
      <c r="I1" s="58"/>
      <c r="J1" s="58"/>
      <c r="K1" s="58"/>
    </row>
    <row r="2" spans="2:14" x14ac:dyDescent="0.25">
      <c r="B2" s="57"/>
      <c r="C2" s="57"/>
      <c r="D2" s="57"/>
      <c r="E2" s="57"/>
      <c r="F2" s="58"/>
      <c r="G2" s="58"/>
      <c r="H2" s="58"/>
      <c r="I2" s="58"/>
      <c r="J2" s="58"/>
      <c r="K2" s="58"/>
    </row>
    <row r="3" spans="2:14" x14ac:dyDescent="0.25">
      <c r="B3" s="57"/>
      <c r="C3" s="57"/>
      <c r="D3" s="57"/>
      <c r="E3" s="57"/>
      <c r="F3" s="58"/>
      <c r="G3" s="58"/>
      <c r="H3" s="58"/>
      <c r="I3" s="58"/>
      <c r="J3" s="58"/>
      <c r="K3" s="58"/>
    </row>
    <row r="4" spans="2:14" x14ac:dyDescent="0.25">
      <c r="B4" s="57"/>
      <c r="C4" s="57"/>
      <c r="D4" s="57"/>
      <c r="E4" s="57"/>
      <c r="F4" s="50" t="s">
        <v>57</v>
      </c>
      <c r="G4" s="50"/>
      <c r="H4" s="50"/>
      <c r="I4" s="50"/>
      <c r="J4" s="50"/>
      <c r="K4" s="50"/>
    </row>
    <row r="5" spans="2:14" x14ac:dyDescent="0.25">
      <c r="B5" s="57"/>
      <c r="C5" s="57"/>
      <c r="D5" s="57"/>
      <c r="E5" s="57"/>
      <c r="F5" s="50"/>
      <c r="G5" s="50"/>
      <c r="H5" s="50"/>
      <c r="I5" s="50"/>
      <c r="J5" s="50"/>
      <c r="K5" s="50"/>
    </row>
    <row r="6" spans="2:14" x14ac:dyDescent="0.25">
      <c r="B6" s="57"/>
      <c r="C6" s="57"/>
      <c r="D6" s="57"/>
      <c r="E6" s="57"/>
      <c r="F6" s="50"/>
      <c r="G6" s="50"/>
      <c r="H6" s="50"/>
      <c r="I6" s="50"/>
      <c r="J6" s="50"/>
      <c r="K6" s="50"/>
    </row>
    <row r="7" spans="2:14" x14ac:dyDescent="0.25">
      <c r="B7" s="57"/>
      <c r="C7" s="57"/>
      <c r="D7" s="57"/>
      <c r="E7" s="57"/>
      <c r="F7" s="50"/>
      <c r="G7" s="50"/>
      <c r="H7" s="50"/>
      <c r="I7" s="50"/>
      <c r="J7" s="50"/>
      <c r="K7" s="50"/>
    </row>
    <row r="8" spans="2:14" x14ac:dyDescent="0.25">
      <c r="B8" s="57"/>
      <c r="C8" s="57"/>
      <c r="D8" s="57"/>
      <c r="E8" s="57"/>
      <c r="F8" s="50"/>
      <c r="G8" s="50"/>
      <c r="H8" s="50"/>
      <c r="I8" s="50"/>
      <c r="J8" s="50"/>
      <c r="K8" s="50"/>
    </row>
    <row r="9" spans="2:14" x14ac:dyDescent="0.25">
      <c r="B9" s="57"/>
      <c r="C9" s="57"/>
      <c r="D9" s="57"/>
      <c r="E9" s="57"/>
      <c r="F9" s="50"/>
      <c r="G9" s="50"/>
      <c r="H9" s="50"/>
      <c r="I9" s="50"/>
      <c r="J9" s="50"/>
      <c r="K9" s="50"/>
    </row>
    <row r="11" spans="2:14" x14ac:dyDescent="0.25">
      <c r="B11" s="61" t="s">
        <v>1</v>
      </c>
      <c r="C11" s="61"/>
      <c r="D11" s="61"/>
      <c r="E11" s="61"/>
      <c r="F11" s="61"/>
      <c r="H11" s="3"/>
      <c r="I11" s="3"/>
      <c r="J11" s="3"/>
      <c r="K11" s="3"/>
      <c r="L11" s="3"/>
      <c r="M11" s="3"/>
      <c r="N11" s="3"/>
    </row>
    <row r="12" spans="2:14" x14ac:dyDescent="0.25">
      <c r="B12" s="27" t="s">
        <v>59</v>
      </c>
      <c r="C12" s="28"/>
      <c r="D12" s="29"/>
      <c r="E12" s="62"/>
      <c r="F12" s="63"/>
    </row>
    <row r="13" spans="2:14" x14ac:dyDescent="0.25">
      <c r="B13" s="27" t="s">
        <v>2</v>
      </c>
      <c r="C13" s="28"/>
      <c r="D13" s="29"/>
      <c r="E13" s="62"/>
      <c r="F13" s="63"/>
    </row>
    <row r="14" spans="2:14" x14ac:dyDescent="0.25">
      <c r="E14" s="2"/>
      <c r="F14" s="2"/>
      <c r="H14" s="61" t="s">
        <v>10</v>
      </c>
      <c r="I14" s="61"/>
      <c r="J14" s="61"/>
      <c r="K14" s="61"/>
      <c r="L14" s="61"/>
      <c r="M14" s="61"/>
      <c r="N14" s="3"/>
    </row>
    <row r="15" spans="2:14" x14ac:dyDescent="0.25">
      <c r="B15" s="61" t="s">
        <v>29</v>
      </c>
      <c r="C15" s="61"/>
      <c r="D15" s="61"/>
      <c r="E15" s="61"/>
      <c r="F15" s="61"/>
    </row>
    <row r="16" spans="2:14" x14ac:dyDescent="0.25">
      <c r="B16" s="47" t="s">
        <v>24</v>
      </c>
      <c r="C16" s="48"/>
      <c r="D16" s="49"/>
      <c r="E16" s="45" t="s">
        <v>60</v>
      </c>
      <c r="F16" s="46"/>
      <c r="H16" s="64" t="s">
        <v>31</v>
      </c>
      <c r="I16" s="64"/>
      <c r="J16" s="64"/>
      <c r="K16" s="64"/>
      <c r="L16" s="77" t="str">
        <f>IF(E16="Yes", "PASS", "FAIL")</f>
        <v>PASS</v>
      </c>
      <c r="M16" s="77"/>
      <c r="N16" s="4"/>
    </row>
    <row r="17" spans="2:14" ht="30" customHeight="1" x14ac:dyDescent="0.25">
      <c r="B17" s="40" t="s">
        <v>25</v>
      </c>
      <c r="C17" s="41"/>
      <c r="D17" s="42"/>
      <c r="E17" s="45" t="s">
        <v>60</v>
      </c>
      <c r="F17" s="46"/>
      <c r="H17" s="64" t="s">
        <v>32</v>
      </c>
      <c r="I17" s="64"/>
      <c r="J17" s="64"/>
      <c r="K17" s="64"/>
      <c r="L17" s="77" t="str">
        <f>IF(E17="Yes", "PASS", "FAIL")</f>
        <v>PASS</v>
      </c>
      <c r="M17" s="77"/>
      <c r="N17" s="4"/>
    </row>
    <row r="18" spans="2:14" ht="29.45" customHeight="1" x14ac:dyDescent="0.25">
      <c r="B18" s="40" t="s">
        <v>26</v>
      </c>
      <c r="C18" s="41"/>
      <c r="D18" s="42"/>
      <c r="E18" s="43" t="s">
        <v>60</v>
      </c>
      <c r="F18" s="44"/>
      <c r="H18" s="64" t="s">
        <v>33</v>
      </c>
      <c r="I18" s="64"/>
      <c r="J18" s="64"/>
      <c r="K18" s="64"/>
      <c r="L18" s="77" t="str">
        <f>IF(E18="Yes", "PASS", "FAIL")</f>
        <v>PASS</v>
      </c>
      <c r="M18" s="77"/>
    </row>
    <row r="19" spans="2:14" ht="30" customHeight="1" x14ac:dyDescent="0.25">
      <c r="B19" s="40" t="s">
        <v>27</v>
      </c>
      <c r="C19" s="41"/>
      <c r="D19" s="42"/>
      <c r="E19" s="43" t="s">
        <v>60</v>
      </c>
      <c r="F19" s="44"/>
      <c r="H19" s="64" t="s">
        <v>34</v>
      </c>
      <c r="I19" s="64"/>
      <c r="J19" s="64"/>
      <c r="K19" s="64"/>
      <c r="L19" s="77" t="str">
        <f>IF(E19="Yes", "PASS", "FAIL")</f>
        <v>PASS</v>
      </c>
      <c r="M19" s="77"/>
      <c r="N19" s="3"/>
    </row>
    <row r="20" spans="2:14" ht="27.95" customHeight="1" x14ac:dyDescent="0.25">
      <c r="B20" s="40" t="s">
        <v>28</v>
      </c>
      <c r="C20" s="41"/>
      <c r="D20" s="42"/>
      <c r="E20" s="43" t="s">
        <v>60</v>
      </c>
      <c r="F20" s="44"/>
      <c r="H20" s="64" t="s">
        <v>35</v>
      </c>
      <c r="I20" s="64"/>
      <c r="J20" s="64"/>
      <c r="K20" s="64"/>
      <c r="L20" s="77" t="str">
        <f>IF(E20="Yes", "PASS", "FAIL")</f>
        <v>PASS</v>
      </c>
      <c r="M20" s="77"/>
    </row>
    <row r="21" spans="2:14" ht="29.45" customHeight="1" x14ac:dyDescent="0.25">
      <c r="B21" s="40" t="s">
        <v>30</v>
      </c>
      <c r="C21" s="41"/>
      <c r="D21" s="42"/>
      <c r="E21" s="43" t="s">
        <v>19</v>
      </c>
      <c r="F21" s="44"/>
      <c r="H21" s="64" t="s">
        <v>36</v>
      </c>
      <c r="I21" s="64"/>
      <c r="J21" s="64"/>
      <c r="K21" s="64"/>
      <c r="L21" s="77" t="str">
        <f>IF(E21="Yes", "FAIL", "PASS")</f>
        <v>PASS</v>
      </c>
      <c r="M21" s="77"/>
      <c r="N21" s="4"/>
    </row>
    <row r="22" spans="2:14" x14ac:dyDescent="0.25">
      <c r="B22" s="47" t="s">
        <v>66</v>
      </c>
      <c r="C22" s="48"/>
      <c r="D22" s="49"/>
      <c r="E22" s="75" t="s">
        <v>67</v>
      </c>
      <c r="F22" s="76"/>
      <c r="L22" s="4"/>
      <c r="M22" s="4"/>
      <c r="N22" s="4"/>
    </row>
    <row r="23" spans="2:14" x14ac:dyDescent="0.25">
      <c r="B23" s="72"/>
      <c r="C23" s="73"/>
      <c r="D23" s="74"/>
      <c r="E23" s="43"/>
      <c r="F23" s="44"/>
      <c r="L23" s="4"/>
      <c r="M23" s="4"/>
      <c r="N23" s="4"/>
    </row>
    <row r="24" spans="2:14" x14ac:dyDescent="0.25">
      <c r="H24" s="61" t="s">
        <v>11</v>
      </c>
      <c r="I24" s="61"/>
      <c r="J24" s="61"/>
      <c r="K24" s="61"/>
      <c r="L24" s="61"/>
      <c r="M24" s="61"/>
      <c r="N24" s="4"/>
    </row>
    <row r="25" spans="2:14" x14ac:dyDescent="0.25">
      <c r="N25" s="4"/>
    </row>
    <row r="26" spans="2:14" x14ac:dyDescent="0.25">
      <c r="B26" s="61" t="s">
        <v>0</v>
      </c>
      <c r="C26" s="61"/>
      <c r="D26" s="61"/>
      <c r="E26" s="61"/>
      <c r="F26" s="61"/>
      <c r="H26" s="84" t="s">
        <v>41</v>
      </c>
      <c r="I26" s="85"/>
      <c r="J26" s="85"/>
      <c r="K26" s="86"/>
      <c r="L26" s="90" t="str">
        <f>IF(E30="Yes", "PASS", "FAIL")</f>
        <v>PASS</v>
      </c>
      <c r="M26" s="91"/>
    </row>
    <row r="27" spans="2:14" x14ac:dyDescent="0.25">
      <c r="H27" s="87"/>
      <c r="I27" s="88"/>
      <c r="J27" s="88"/>
      <c r="K27" s="89"/>
      <c r="L27" s="92"/>
      <c r="M27" s="93"/>
      <c r="N27" s="3"/>
    </row>
    <row r="28" spans="2:14" x14ac:dyDescent="0.25">
      <c r="B28" s="59" t="s">
        <v>14</v>
      </c>
      <c r="C28" s="59"/>
      <c r="D28" s="59"/>
      <c r="E28" s="60" t="s">
        <v>13</v>
      </c>
      <c r="F28" s="60"/>
      <c r="H28" s="40" t="s">
        <v>42</v>
      </c>
      <c r="I28" s="41"/>
      <c r="J28" s="41"/>
      <c r="K28" s="42"/>
      <c r="L28" s="94" t="str">
        <f>IF(E32="Yes", "FAIL", "PASS")</f>
        <v>PASS</v>
      </c>
      <c r="M28" s="95"/>
    </row>
    <row r="29" spans="2:14" x14ac:dyDescent="0.25">
      <c r="B29" s="59"/>
      <c r="C29" s="59"/>
      <c r="D29" s="59"/>
      <c r="E29" s="60"/>
      <c r="F29" s="60"/>
      <c r="H29" s="40" t="s">
        <v>43</v>
      </c>
      <c r="I29" s="41"/>
      <c r="J29" s="41"/>
      <c r="K29" s="42"/>
      <c r="L29" s="94" t="str">
        <f>IF(E35="Yes", "FAIL", "PASS")</f>
        <v>PASS</v>
      </c>
      <c r="M29" s="95"/>
    </row>
    <row r="30" spans="2:14" x14ac:dyDescent="0.25">
      <c r="B30" s="59" t="s">
        <v>3</v>
      </c>
      <c r="C30" s="59"/>
      <c r="D30" s="59"/>
      <c r="E30" s="98" t="s">
        <v>60</v>
      </c>
      <c r="F30" s="98"/>
      <c r="H30" s="40" t="s">
        <v>44</v>
      </c>
      <c r="I30" s="41"/>
      <c r="J30" s="41"/>
      <c r="K30" s="42"/>
      <c r="L30" s="77" t="str">
        <f>IF(E36="Yes", "FAIL", "PASS")</f>
        <v>PASS</v>
      </c>
      <c r="M30" s="77"/>
      <c r="N30" s="57"/>
    </row>
    <row r="31" spans="2:14" x14ac:dyDescent="0.25">
      <c r="B31" s="59"/>
      <c r="C31" s="59"/>
      <c r="D31" s="59"/>
      <c r="E31" s="98"/>
      <c r="F31" s="98"/>
      <c r="H31" s="40" t="s">
        <v>45</v>
      </c>
      <c r="I31" s="41"/>
      <c r="J31" s="41"/>
      <c r="K31" s="42"/>
      <c r="L31" s="77" t="str">
        <f>IF(E37="Yes", "PASS", "FAIL")</f>
        <v>PASS</v>
      </c>
      <c r="M31" s="77"/>
      <c r="N31" s="57"/>
    </row>
    <row r="32" spans="2:14" x14ac:dyDescent="0.25">
      <c r="B32" s="59" t="s">
        <v>38</v>
      </c>
      <c r="C32" s="59"/>
      <c r="D32" s="59"/>
      <c r="E32" s="71" t="s">
        <v>19</v>
      </c>
      <c r="F32" s="71"/>
      <c r="H32" s="9"/>
      <c r="I32" s="9"/>
      <c r="J32" s="9"/>
      <c r="K32" s="9"/>
      <c r="L32" s="4"/>
      <c r="M32" s="4"/>
    </row>
    <row r="33" spans="2:13" x14ac:dyDescent="0.25">
      <c r="B33" s="59"/>
      <c r="C33" s="59"/>
      <c r="D33" s="59"/>
      <c r="E33" s="71"/>
      <c r="F33" s="71"/>
      <c r="H33" s="108" t="s">
        <v>16</v>
      </c>
      <c r="I33" s="108"/>
      <c r="J33" s="108"/>
      <c r="K33" s="108"/>
      <c r="L33" s="108"/>
      <c r="M33" s="12"/>
    </row>
    <row r="34" spans="2:13" ht="45" x14ac:dyDescent="0.25">
      <c r="B34" s="59"/>
      <c r="C34" s="59"/>
      <c r="D34" s="59"/>
      <c r="E34" s="71"/>
      <c r="F34" s="71"/>
      <c r="H34" s="11" t="s">
        <v>47</v>
      </c>
      <c r="I34" s="11" t="s">
        <v>48</v>
      </c>
      <c r="J34" s="36" t="s">
        <v>49</v>
      </c>
      <c r="K34" s="37"/>
      <c r="L34" s="38"/>
      <c r="M34" s="10"/>
    </row>
    <row r="35" spans="2:13" ht="30.95" customHeight="1" x14ac:dyDescent="0.25">
      <c r="B35" s="40" t="s">
        <v>39</v>
      </c>
      <c r="C35" s="41"/>
      <c r="D35" s="42"/>
      <c r="E35" s="45" t="s">
        <v>19</v>
      </c>
      <c r="F35" s="46"/>
      <c r="H35" s="96" t="str">
        <f>IF(E28="1st 12 Months","1st 12 Months","2nd 12 Months")</f>
        <v>1st 12 Months</v>
      </c>
      <c r="I35" s="14" t="str">
        <f>IF(H35="1st 12 Months", "75% of ETI Remuneration", "37.5% of ETI Remuneration")</f>
        <v>75% of ETI Remuneration</v>
      </c>
      <c r="J35" s="65" t="s">
        <v>21</v>
      </c>
      <c r="K35" s="66"/>
      <c r="L35" s="67"/>
    </row>
    <row r="36" spans="2:13" ht="33" customHeight="1" x14ac:dyDescent="0.25">
      <c r="B36" s="40" t="s">
        <v>40</v>
      </c>
      <c r="C36" s="41"/>
      <c r="D36" s="42"/>
      <c r="E36" s="45" t="s">
        <v>19</v>
      </c>
      <c r="F36" s="46"/>
      <c r="H36" s="96"/>
      <c r="I36" s="15" t="str">
        <f>IF(H35="1st 12 Months", "R1500", "R750")</f>
        <v>R1500</v>
      </c>
      <c r="J36" s="68" t="s">
        <v>22</v>
      </c>
      <c r="K36" s="69"/>
      <c r="L36" s="70"/>
    </row>
    <row r="37" spans="2:13" ht="33" customHeight="1" x14ac:dyDescent="0.25">
      <c r="B37" s="40" t="s">
        <v>46</v>
      </c>
      <c r="C37" s="41"/>
      <c r="D37" s="42"/>
      <c r="E37" s="45" t="s">
        <v>60</v>
      </c>
      <c r="F37" s="46"/>
      <c r="H37" s="96"/>
      <c r="I37" s="99" t="str">
        <f>IF(H35="1st 12 Months", "R1500-(75x (monthly ETI Rem - R4500", "R750-(37.5 x (monthly ETI Rem - R4500)")</f>
        <v>R1500-(75x (monthly ETI Rem - R4500</v>
      </c>
      <c r="J37" s="100" t="s">
        <v>23</v>
      </c>
      <c r="K37" s="101"/>
      <c r="L37" s="102"/>
    </row>
    <row r="38" spans="2:13" x14ac:dyDescent="0.25">
      <c r="H38" s="96"/>
      <c r="I38" s="99"/>
      <c r="J38" s="103"/>
      <c r="K38" s="104"/>
      <c r="L38" s="105"/>
    </row>
    <row r="39" spans="2:13" x14ac:dyDescent="0.25">
      <c r="B39" s="61" t="s">
        <v>5</v>
      </c>
      <c r="C39" s="61"/>
      <c r="D39" s="61"/>
      <c r="E39" s="61"/>
      <c r="F39" s="61"/>
    </row>
    <row r="40" spans="2:13" x14ac:dyDescent="0.25">
      <c r="E40" s="4"/>
      <c r="F40" s="4"/>
    </row>
    <row r="41" spans="2:13" x14ac:dyDescent="0.25">
      <c r="B41" s="59" t="s">
        <v>6</v>
      </c>
      <c r="C41" s="59"/>
      <c r="D41" s="59"/>
      <c r="E41" s="71" t="s">
        <v>60</v>
      </c>
      <c r="F41" s="71"/>
    </row>
    <row r="42" spans="2:13" x14ac:dyDescent="0.25">
      <c r="B42" s="59"/>
      <c r="C42" s="59"/>
      <c r="D42" s="59"/>
      <c r="E42" s="71"/>
      <c r="F42" s="71"/>
    </row>
    <row r="43" spans="2:13" x14ac:dyDescent="0.25">
      <c r="B43" s="59"/>
      <c r="C43" s="59"/>
      <c r="D43" s="59"/>
      <c r="E43" s="71"/>
      <c r="F43" s="71"/>
    </row>
    <row r="44" spans="2:13" x14ac:dyDescent="0.25">
      <c r="B44" s="59" t="s">
        <v>15</v>
      </c>
      <c r="C44" s="59"/>
      <c r="D44" s="59"/>
      <c r="E44" s="71">
        <v>2000</v>
      </c>
      <c r="F44" s="71"/>
      <c r="H44" s="6"/>
      <c r="I44" s="1"/>
    </row>
    <row r="45" spans="2:13" x14ac:dyDescent="0.25">
      <c r="B45" s="59"/>
      <c r="C45" s="59"/>
      <c r="D45" s="59"/>
      <c r="E45" s="71"/>
      <c r="F45" s="71"/>
      <c r="H45" s="1"/>
      <c r="I45" s="1"/>
    </row>
    <row r="46" spans="2:13" x14ac:dyDescent="0.25">
      <c r="B46" s="59" t="s">
        <v>17</v>
      </c>
      <c r="C46" s="59"/>
      <c r="D46" s="59"/>
      <c r="E46" s="60" t="s">
        <v>19</v>
      </c>
      <c r="F46" s="60"/>
      <c r="H46" s="50"/>
      <c r="I46" s="1"/>
      <c r="J46" s="57"/>
      <c r="K46" s="57"/>
      <c r="L46" s="57"/>
    </row>
    <row r="47" spans="2:13" x14ac:dyDescent="0.25">
      <c r="B47" s="59"/>
      <c r="C47" s="59"/>
      <c r="D47" s="59"/>
      <c r="E47" s="60"/>
      <c r="F47" s="60"/>
      <c r="H47" s="50"/>
      <c r="I47" s="7"/>
      <c r="J47" s="57"/>
      <c r="K47" s="57"/>
      <c r="L47" s="57"/>
    </row>
    <row r="48" spans="2:13" x14ac:dyDescent="0.25">
      <c r="B48" s="59" t="str">
        <f>IF(E46="Yes", "N/A", "Please fill in hours worked if less than 160:")</f>
        <v>Please fill in hours worked if less than 160:</v>
      </c>
      <c r="C48" s="59"/>
      <c r="D48" s="59"/>
      <c r="E48" s="60">
        <v>80</v>
      </c>
      <c r="F48" s="60"/>
      <c r="H48" s="50"/>
      <c r="I48" s="97"/>
      <c r="J48" s="57"/>
      <c r="K48" s="57"/>
      <c r="L48" s="57"/>
    </row>
    <row r="49" spans="2:12" x14ac:dyDescent="0.25">
      <c r="B49" s="59"/>
      <c r="C49" s="59"/>
      <c r="D49" s="59"/>
      <c r="E49" s="60"/>
      <c r="F49" s="60"/>
      <c r="H49" s="50"/>
      <c r="I49" s="97"/>
      <c r="J49" s="57"/>
      <c r="K49" s="57"/>
      <c r="L49" s="57"/>
    </row>
    <row r="50" spans="2:12" x14ac:dyDescent="0.25">
      <c r="B50" s="64" t="str">
        <f>IF(E46="Yes", "N/A", "ETI Hours Multiple:")</f>
        <v>ETI Hours Multiple:</v>
      </c>
      <c r="C50" s="64"/>
      <c r="D50" s="64"/>
      <c r="E50" s="77">
        <f>SUM(160/E48)</f>
        <v>2</v>
      </c>
      <c r="F50" s="77"/>
    </row>
    <row r="51" spans="2:12" x14ac:dyDescent="0.25">
      <c r="B51" s="59" t="str">
        <f>IF(E46="Yes", "N/A", "ETI Salary")</f>
        <v>ETI Salary</v>
      </c>
      <c r="C51" s="59"/>
      <c r="D51" s="59"/>
      <c r="E51" s="77">
        <f>SUM(E50*E44)</f>
        <v>4000</v>
      </c>
      <c r="F51" s="77"/>
    </row>
    <row r="52" spans="2:12" x14ac:dyDescent="0.25">
      <c r="B52" s="5"/>
      <c r="C52" s="5"/>
      <c r="D52" s="5"/>
    </row>
    <row r="54" spans="2:12" x14ac:dyDescent="0.25">
      <c r="B54" s="61" t="s">
        <v>7</v>
      </c>
      <c r="C54" s="61"/>
      <c r="D54" s="61"/>
      <c r="E54" s="61"/>
      <c r="F54" s="61"/>
    </row>
    <row r="56" spans="2:12" x14ac:dyDescent="0.25">
      <c r="B56" s="64" t="s">
        <v>8</v>
      </c>
      <c r="C56" s="64"/>
      <c r="D56" s="64"/>
      <c r="E56" s="77">
        <f>IF(E44&lt;E51,E51,E44)</f>
        <v>4000</v>
      </c>
      <c r="F56" s="77"/>
    </row>
    <row r="58" spans="2:12" x14ac:dyDescent="0.25">
      <c r="B58" s="61" t="s">
        <v>9</v>
      </c>
      <c r="C58" s="61"/>
      <c r="D58" s="61"/>
      <c r="E58" s="61"/>
      <c r="F58" s="61"/>
    </row>
    <row r="60" spans="2:12" ht="30.75" thickBot="1" x14ac:dyDescent="0.3">
      <c r="B60" s="106" t="s">
        <v>49</v>
      </c>
      <c r="C60" s="107"/>
      <c r="D60" s="17" t="s">
        <v>13</v>
      </c>
      <c r="E60" s="18" t="s">
        <v>53</v>
      </c>
      <c r="F60" s="19" t="s">
        <v>18</v>
      </c>
      <c r="G60" s="20" t="s">
        <v>53</v>
      </c>
    </row>
    <row r="61" spans="2:12" ht="15.75" thickBot="1" x14ac:dyDescent="0.3">
      <c r="B61" s="32" t="s">
        <v>50</v>
      </c>
      <c r="C61" s="33"/>
      <c r="D61" s="8" t="b">
        <f>AND(E56&lt;1999.99, H35="1st 12 Months")</f>
        <v>0</v>
      </c>
      <c r="E61" s="16">
        <f>SUM(E56*75%)</f>
        <v>3000</v>
      </c>
      <c r="F61" s="8" t="b">
        <f>AND(E56&lt;1999.99, H35="2nd 12 Months")</f>
        <v>0</v>
      </c>
      <c r="G61" s="16">
        <f>SUM(E56*37.5%)</f>
        <v>1500</v>
      </c>
    </row>
    <row r="62" spans="2:12" ht="15.75" thickBot="1" x14ac:dyDescent="0.3">
      <c r="B62" s="34" t="s">
        <v>51</v>
      </c>
      <c r="C62" s="35"/>
      <c r="D62" s="13" t="b">
        <f>AND(E56&gt;2000,E56&lt;4499.99,H35="1st 12 Months")</f>
        <v>1</v>
      </c>
      <c r="E62" s="16">
        <v>1500</v>
      </c>
      <c r="F62" s="8" t="b">
        <f>AND(E56&gt;2000,E56&lt;4499.99,H35="2nd 12 Months")</f>
        <v>0</v>
      </c>
      <c r="G62" s="16">
        <v>750</v>
      </c>
    </row>
    <row r="63" spans="2:12" x14ac:dyDescent="0.25">
      <c r="B63" s="21" t="s">
        <v>52</v>
      </c>
      <c r="C63" s="22"/>
      <c r="D63" s="53" t="b">
        <f>AND(E56&gt;4500,E56&lt;6499.99,H35="1st 12 Months")</f>
        <v>0</v>
      </c>
      <c r="E63" s="55">
        <f>SUM(1500-(75%*(E56-4500)))</f>
        <v>1875</v>
      </c>
      <c r="F63" s="51" t="b">
        <f>AND(E56&gt;4500,E56&lt;6499.99,H35="2nd 12 Months")</f>
        <v>0</v>
      </c>
      <c r="G63" s="55">
        <f>SUM(750-(37.5%*(E56-4500)))</f>
        <v>937.5</v>
      </c>
    </row>
    <row r="64" spans="2:12" ht="15.75" thickBot="1" x14ac:dyDescent="0.3">
      <c r="B64" s="23"/>
      <c r="C64" s="24"/>
      <c r="D64" s="54"/>
      <c r="E64" s="56"/>
      <c r="F64" s="52"/>
      <c r="G64" s="56"/>
    </row>
  </sheetData>
  <sheetProtection algorithmName="SHA-512" hashValue="sumi6HgIg3WTF8nwZ7fE34Xey3k7ynyjfdNxpnYe/cnAtEn10bk3wim9wihdmTaUTCNdGLGTFRa2hzA1tPN/jw==" saltValue="7b9VxEmi+ObCmPD/ZucClQ==" spinCount="100000" sheet="1" objects="1" scenarios="1" selectLockedCells="1"/>
  <mergeCells count="98">
    <mergeCell ref="B1:E9"/>
    <mergeCell ref="F1:K3"/>
    <mergeCell ref="F4:K9"/>
    <mergeCell ref="B11:F11"/>
    <mergeCell ref="B13:D13"/>
    <mergeCell ref="E13:F13"/>
    <mergeCell ref="H14:M14"/>
    <mergeCell ref="B15:F15"/>
    <mergeCell ref="B16:D16"/>
    <mergeCell ref="E16:F16"/>
    <mergeCell ref="H16:K16"/>
    <mergeCell ref="L16:M16"/>
    <mergeCell ref="B17:D17"/>
    <mergeCell ref="E17:F17"/>
    <mergeCell ref="H17:K17"/>
    <mergeCell ref="L17:M17"/>
    <mergeCell ref="B18:D18"/>
    <mergeCell ref="E18:F18"/>
    <mergeCell ref="H18:K18"/>
    <mergeCell ref="L18:M18"/>
    <mergeCell ref="B19:D19"/>
    <mergeCell ref="E19:F19"/>
    <mergeCell ref="H19:K19"/>
    <mergeCell ref="L19:M19"/>
    <mergeCell ref="B20:D20"/>
    <mergeCell ref="E20:F20"/>
    <mergeCell ref="H20:K20"/>
    <mergeCell ref="L20:M20"/>
    <mergeCell ref="B26:F26"/>
    <mergeCell ref="H24:M24"/>
    <mergeCell ref="B21:D21"/>
    <mergeCell ref="E21:F21"/>
    <mergeCell ref="H21:K21"/>
    <mergeCell ref="L21:M21"/>
    <mergeCell ref="B22:D23"/>
    <mergeCell ref="E22:F23"/>
    <mergeCell ref="H30:K30"/>
    <mergeCell ref="L30:M30"/>
    <mergeCell ref="H31:K31"/>
    <mergeCell ref="L31:M31"/>
    <mergeCell ref="H26:K27"/>
    <mergeCell ref="L26:M27"/>
    <mergeCell ref="H28:K28"/>
    <mergeCell ref="L28:M28"/>
    <mergeCell ref="H29:K29"/>
    <mergeCell ref="L29:M29"/>
    <mergeCell ref="B28:D29"/>
    <mergeCell ref="E28:F29"/>
    <mergeCell ref="I37:I38"/>
    <mergeCell ref="J37:L38"/>
    <mergeCell ref="B35:D35"/>
    <mergeCell ref="E35:F35"/>
    <mergeCell ref="N30:N31"/>
    <mergeCell ref="H33:L33"/>
    <mergeCell ref="B36:D36"/>
    <mergeCell ref="E36:F36"/>
    <mergeCell ref="J34:L34"/>
    <mergeCell ref="B32:D34"/>
    <mergeCell ref="E32:F34"/>
    <mergeCell ref="H35:H38"/>
    <mergeCell ref="J35:L35"/>
    <mergeCell ref="J36:L36"/>
    <mergeCell ref="B30:D31"/>
    <mergeCell ref="E30:F31"/>
    <mergeCell ref="H46:H49"/>
    <mergeCell ref="J46:L46"/>
    <mergeCell ref="B46:D47"/>
    <mergeCell ref="E46:F47"/>
    <mergeCell ref="J47:L47"/>
    <mergeCell ref="I48:I49"/>
    <mergeCell ref="J48:L49"/>
    <mergeCell ref="B48:D49"/>
    <mergeCell ref="E48:F49"/>
    <mergeCell ref="B56:D56"/>
    <mergeCell ref="E56:F56"/>
    <mergeCell ref="B41:D43"/>
    <mergeCell ref="E41:F43"/>
    <mergeCell ref="B37:D37"/>
    <mergeCell ref="E37:F37"/>
    <mergeCell ref="B44:D45"/>
    <mergeCell ref="E44:F45"/>
    <mergeCell ref="B39:F39"/>
    <mergeCell ref="G63:G64"/>
    <mergeCell ref="B12:D12"/>
    <mergeCell ref="E12:F12"/>
    <mergeCell ref="B58:F58"/>
    <mergeCell ref="B60:C60"/>
    <mergeCell ref="B61:C61"/>
    <mergeCell ref="B62:C62"/>
    <mergeCell ref="B63:C64"/>
    <mergeCell ref="D63:D64"/>
    <mergeCell ref="E63:E64"/>
    <mergeCell ref="F63:F64"/>
    <mergeCell ref="B50:D50"/>
    <mergeCell ref="E50:F50"/>
    <mergeCell ref="B51:D51"/>
    <mergeCell ref="E51:F51"/>
    <mergeCell ref="B54:F54"/>
  </mergeCells>
  <conditionalFormatting sqref="D61:D64 F61:F64">
    <cfRule type="containsText" dxfId="8" priority="18" operator="containsText" text="TRUE">
      <formula>NOT(ISERROR(SEARCH("TRUE",D61)))</formula>
    </cfRule>
    <cfRule type="containsText" dxfId="7" priority="19" operator="containsText" text="FALSE">
      <formula>NOT(ISERROR(SEARCH("FALSE",D61)))</formula>
    </cfRule>
  </conditionalFormatting>
  <conditionalFormatting sqref="E48:F51">
    <cfRule type="expression" dxfId="6" priority="15">
      <formula>$E$48&lt;2</formula>
    </cfRule>
  </conditionalFormatting>
  <conditionalFormatting sqref="H35:H38">
    <cfRule type="containsText" dxfId="5" priority="1" operator="containsText" text="2nd 12 Months">
      <formula>NOT(ISERROR(SEARCH("2nd 12 Months",H35)))</formula>
    </cfRule>
    <cfRule type="containsText" dxfId="4" priority="2" operator="containsText" text="1st 12 Months">
      <formula>NOT(ISERROR(SEARCH("1st 12 Months",H35)))</formula>
    </cfRule>
  </conditionalFormatting>
  <conditionalFormatting sqref="L26 L28:L32">
    <cfRule type="containsText" dxfId="3" priority="16" operator="containsText" text="PASS">
      <formula>NOT(ISERROR(SEARCH("PASS",L26)))</formula>
    </cfRule>
    <cfRule type="containsText" dxfId="2" priority="17" operator="containsText" text="FAIL">
      <formula>NOT(ISERROR(SEARCH("FAIL",L26)))</formula>
    </cfRule>
  </conditionalFormatting>
  <conditionalFormatting sqref="L16:M23">
    <cfRule type="containsText" dxfId="1" priority="5" operator="containsText" text="PASS">
      <formula>NOT(ISERROR(SEARCH("PASS",L16)))</formula>
    </cfRule>
    <cfRule type="containsText" dxfId="0" priority="6" operator="containsText" text="FAIL">
      <formula>NOT(ISERROR(SEARCH("FAIL",L16)))</formula>
    </cfRule>
  </conditionalFormatting>
  <dataValidations count="6">
    <dataValidation type="list" allowBlank="1" showInputMessage="1" showErrorMessage="1" sqref="E35:F37" xr:uid="{F7F7C8E9-8A91-444D-A2E0-F851FC5095D7}">
      <formula1>"Choose an option, Yes, No"</formula1>
    </dataValidation>
    <dataValidation type="whole" allowBlank="1" showInputMessage="1" showErrorMessage="1" sqref="E48:F49" xr:uid="{EEB118C6-0D1B-4CA6-B8FD-0B707EB26267}">
      <formula1>1</formula1>
      <formula2>160</formula2>
    </dataValidation>
    <dataValidation type="list" allowBlank="1" showInputMessage="1" showErrorMessage="1" sqref="E46:F47" xr:uid="{96BE2732-32C1-48AC-8229-BB4047707EC0}">
      <formula1>"Yes,No"</formula1>
    </dataValidation>
    <dataValidation type="list" allowBlank="1" showInputMessage="1" showErrorMessage="1" sqref="E28:F29" xr:uid="{32E67DF0-998C-491D-B30F-281664EF54D0}">
      <formula1>"1st 12 Months,2nd 12 Months"</formula1>
    </dataValidation>
    <dataValidation type="list" allowBlank="1" showInputMessage="1" showErrorMessage="1" sqref="E30:F34 E41:F43 E16:E21" xr:uid="{F267D0F9-35CF-4203-B211-12A30F5A2A2A}">
      <formula1>"Choose an option,Yes,No"</formula1>
    </dataValidation>
    <dataValidation type="list" allowBlank="1" showInputMessage="1" showErrorMessage="1" sqref="E22:F23" xr:uid="{C4DA19C3-EC11-4FB5-8424-187203031C6E}">
      <formula1>"Coega SEZ, Dube Trade Port SEZ, East London SEZ, Maluti-A-Phofung SEZ, Saldahna Bay SEZ, Richards Bay SEZ"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ETI Calculator</vt:lpstr>
      <vt:lpstr>SEZ ETI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Courtenay</dc:creator>
  <cp:lastModifiedBy>Sizwe Maswanganye</cp:lastModifiedBy>
  <dcterms:created xsi:type="dcterms:W3CDTF">2023-07-06T08:30:34Z</dcterms:created>
  <dcterms:modified xsi:type="dcterms:W3CDTF">2023-08-14T07:40:57Z</dcterms:modified>
</cp:coreProperties>
</file>